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120" windowWidth="29040" windowHeight="15840"/>
  </bookViews>
  <sheets>
    <sheet name="Deutsch" sheetId="3" r:id="rId1"/>
    <sheet name="English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5" i="3"/>
  <c r="B40" i="1"/>
  <c r="C37" i="1"/>
  <c r="C40" i="1" s="1"/>
  <c r="B37" i="1"/>
  <c r="C36" i="1"/>
  <c r="C39" i="1" s="1"/>
  <c r="B36" i="1"/>
  <c r="B39" i="1" s="1"/>
  <c r="B33" i="1"/>
  <c r="B33" i="3"/>
  <c r="C43" i="1" l="1"/>
  <c r="C46" i="1" s="1"/>
  <c r="C49" i="1" s="1"/>
  <c r="C42" i="1"/>
  <c r="C45" i="1" s="1"/>
  <c r="C48" i="1" s="1"/>
  <c r="B43" i="1"/>
  <c r="B42" i="1"/>
  <c r="D39" i="1"/>
  <c r="B46" i="1"/>
  <c r="D37" i="1"/>
  <c r="D36" i="1"/>
  <c r="D40" i="1"/>
  <c r="C37" i="3"/>
  <c r="C40" i="3" s="1"/>
  <c r="B37" i="3"/>
  <c r="B40" i="3" s="1"/>
  <c r="B43" i="3" s="1"/>
  <c r="C36" i="3"/>
  <c r="B36" i="3"/>
  <c r="B39" i="3" s="1"/>
  <c r="B42" i="3" s="1"/>
  <c r="C39" i="3" l="1"/>
  <c r="C42" i="3" s="1"/>
  <c r="C45" i="3" s="1"/>
  <c r="C48" i="3" s="1"/>
  <c r="D43" i="1"/>
  <c r="B45" i="1"/>
  <c r="D42" i="1"/>
  <c r="B49" i="1"/>
  <c r="D49" i="1" s="1"/>
  <c r="D46" i="1"/>
  <c r="D37" i="3"/>
  <c r="D36" i="3"/>
  <c r="C43" i="3"/>
  <c r="C46" i="3" s="1"/>
  <c r="C49" i="3" s="1"/>
  <c r="D40" i="3"/>
  <c r="B46" i="3"/>
  <c r="D39" i="3" l="1"/>
  <c r="B48" i="1"/>
  <c r="D48" i="1" s="1"/>
  <c r="D45" i="1"/>
  <c r="D43" i="3"/>
  <c r="D46" i="3"/>
  <c r="B49" i="3"/>
  <c r="D49" i="3" s="1"/>
  <c r="D42" i="3"/>
  <c r="B45" i="3"/>
  <c r="D45" i="3" l="1"/>
  <c r="B48" i="3"/>
  <c r="D48" i="3" s="1"/>
</calcChain>
</file>

<file path=xl/sharedStrings.xml><?xml version="1.0" encoding="utf-8"?>
<sst xmlns="http://schemas.openxmlformats.org/spreadsheetml/2006/main" count="100" uniqueCount="86">
  <si>
    <t>Daten zur Elementgröße: (Fassade)</t>
  </si>
  <si>
    <t>Daten zur Produktion:</t>
  </si>
  <si>
    <t>Durchschnittliche Anzahl an Elementen pro Tag:</t>
  </si>
  <si>
    <t>Länge des Elementes in mm (A)</t>
  </si>
  <si>
    <t>Breite des Elementes in mm (B)</t>
  </si>
  <si>
    <t>Tiefe der Klebefuge in mm (X)</t>
  </si>
  <si>
    <t>Höhe der Klebefug in mm (Y)</t>
  </si>
  <si>
    <t>A</t>
  </si>
  <si>
    <t xml:space="preserve">B  </t>
  </si>
  <si>
    <t xml:space="preserve">X    </t>
  </si>
  <si>
    <t xml:space="preserve">   Y</t>
  </si>
  <si>
    <t>Norton tape</t>
  </si>
  <si>
    <t>Profile</t>
  </si>
  <si>
    <t>Glass</t>
  </si>
  <si>
    <t>Durchschnittliche Produktionszeit für Kleben und Nacharbeiten in Min.</t>
  </si>
  <si>
    <t>Daten zum Fassadenklebstoff:</t>
  </si>
  <si>
    <t>Marke:</t>
  </si>
  <si>
    <t>Typ:</t>
  </si>
  <si>
    <t>Gebindegröße Basiskomponente:</t>
  </si>
  <si>
    <t>Gebindegröße Härterkomponente:</t>
  </si>
  <si>
    <t>Prozentuale Überfüllung des Klebstoffes</t>
  </si>
  <si>
    <t>Ergebnis:</t>
  </si>
  <si>
    <t>Anlagenparameter:</t>
  </si>
  <si>
    <t>Überfüllung:</t>
  </si>
  <si>
    <t>Schichten pro Tag:</t>
  </si>
  <si>
    <t>Arbeitstage pro Jahr:</t>
  </si>
  <si>
    <t>Davon Kosten durch Silikonabfall (ohne Spülen etc.):</t>
  </si>
  <si>
    <t>Aktuelle Situation</t>
  </si>
  <si>
    <t>Situation mit PE Autoglaze</t>
  </si>
  <si>
    <t>Mitarbeiterkosten pro Stunde</t>
  </si>
  <si>
    <r>
      <t xml:space="preserve">Gesamtkosten "glazing" </t>
    </r>
    <r>
      <rPr>
        <b/>
        <sz val="11"/>
        <color theme="1"/>
        <rFont val="Calibri"/>
        <family val="2"/>
        <scheme val="minor"/>
      </rPr>
      <t>pro Element</t>
    </r>
    <r>
      <rPr>
        <sz val="11"/>
        <color theme="1"/>
        <rFont val="Calibri"/>
        <family val="2"/>
        <scheme val="minor"/>
      </rPr>
      <t>:</t>
    </r>
  </si>
  <si>
    <r>
      <t xml:space="preserve">Produktionskosten "glazing" </t>
    </r>
    <r>
      <rPr>
        <b/>
        <sz val="11"/>
        <color theme="1"/>
        <rFont val="Calibri"/>
        <family val="2"/>
        <scheme val="minor"/>
      </rPr>
      <t>pro Tag</t>
    </r>
    <r>
      <rPr>
        <sz val="11"/>
        <color theme="1"/>
        <rFont val="Calibri"/>
        <family val="2"/>
        <scheme val="minor"/>
      </rPr>
      <t>:</t>
    </r>
  </si>
  <si>
    <r>
      <t xml:space="preserve">Produktionskosten "glazing" </t>
    </r>
    <r>
      <rPr>
        <b/>
        <sz val="11"/>
        <color theme="1"/>
        <rFont val="Calibri"/>
        <family val="2"/>
        <scheme val="minor"/>
      </rPr>
      <t>pro Jahr</t>
    </r>
    <r>
      <rPr>
        <sz val="11"/>
        <color theme="1"/>
        <rFont val="Calibri"/>
        <family val="2"/>
        <scheme val="minor"/>
      </rPr>
      <t>:</t>
    </r>
  </si>
  <si>
    <t>Gesamtverbrauch Silikon pro Element in Liter</t>
  </si>
  <si>
    <t>Davon Abfall durch Überfüllung in Liter</t>
  </si>
  <si>
    <t>Einspar - Potential bei gleicher Produktionsmenge</t>
  </si>
  <si>
    <t>Durchschnittlicher Preis / Liter</t>
  </si>
  <si>
    <t>Please fill your data into the grey fields. On the bottom of this list you will be able to see the projected outcome</t>
  </si>
  <si>
    <t>Data regarding the element size:</t>
  </si>
  <si>
    <t>Length of the element in mm (A)</t>
  </si>
  <si>
    <t>Width of the element in mm (B)</t>
  </si>
  <si>
    <t>Depth of the bonding gap to be filled in mm (X)</t>
  </si>
  <si>
    <t>Heigth of the bonding gap to be filled in mm (Y)</t>
  </si>
  <si>
    <t>Data regarding your current production:</t>
  </si>
  <si>
    <t>Percentage of overfilling of the bonding gap on average (typically between 30-45%)</t>
  </si>
  <si>
    <t>Average amount of elements produced per day</t>
  </si>
  <si>
    <t>Average production time for bonding and reworking of  the element in minutes</t>
  </si>
  <si>
    <t>Shifts per day</t>
  </si>
  <si>
    <t>Working days per year</t>
  </si>
  <si>
    <t>Data regarding your used bonding material:</t>
  </si>
  <si>
    <t>Brand</t>
  </si>
  <si>
    <t>product name</t>
  </si>
  <si>
    <t>Barrel size base compound in liter</t>
  </si>
  <si>
    <t>Barrel size hardener compound in liter</t>
  </si>
  <si>
    <t>Average price / liter in EUR</t>
  </si>
  <si>
    <t>Worker cost per hour (labour cost and additional cost) in EUR</t>
  </si>
  <si>
    <t>PE AUTOGLAZE machine parameter</t>
  </si>
  <si>
    <t>Overfilling</t>
  </si>
  <si>
    <t>Bitte geben Sie Ihre aktuellen Produktionsinformationen in die grauen Felder ein. Eine Projektion Ihrer aktuellen Situation im Vergleich zum Wechsel zu einer PE AUTOGLAZE wird Ihnen dann unten angezeigt.</t>
  </si>
  <si>
    <t>Result:</t>
  </si>
  <si>
    <t>Current situation</t>
  </si>
  <si>
    <t>Situation with PE Autoglaze</t>
  </si>
  <si>
    <t>Cost reduction potential with identical production quantities</t>
  </si>
  <si>
    <r>
      <t xml:space="preserve">Total cost "glazing" </t>
    </r>
    <r>
      <rPr>
        <b/>
        <sz val="11"/>
        <color theme="1"/>
        <rFont val="Calibri"/>
        <family val="2"/>
        <scheme val="minor"/>
      </rPr>
      <t>per element</t>
    </r>
    <r>
      <rPr>
        <sz val="11"/>
        <color theme="1"/>
        <rFont val="Calibri"/>
        <family val="2"/>
        <scheme val="minor"/>
      </rPr>
      <t xml:space="preserve"> (silicone and labor):</t>
    </r>
  </si>
  <si>
    <t>Total consumption of silicone per element in liter:</t>
  </si>
  <si>
    <t>amount of waste silicone through overfilling in liter:</t>
  </si>
  <si>
    <r>
      <t xml:space="preserve">Total cost "glazing" </t>
    </r>
    <r>
      <rPr>
        <b/>
        <sz val="11"/>
        <color theme="1"/>
        <rFont val="Calibri"/>
        <family val="2"/>
        <scheme val="minor"/>
      </rPr>
      <t>per day</t>
    </r>
    <r>
      <rPr>
        <sz val="11"/>
        <color theme="1"/>
        <rFont val="Calibri"/>
        <family val="2"/>
        <scheme val="minor"/>
      </rPr>
      <t xml:space="preserve"> (silicone and labor):</t>
    </r>
  </si>
  <si>
    <t>Total cost of silicone waste from above amount (without cleaning shots):</t>
  </si>
  <si>
    <r>
      <t xml:space="preserve">Total cost "glazing" </t>
    </r>
    <r>
      <rPr>
        <b/>
        <sz val="11"/>
        <color theme="1"/>
        <rFont val="Calibri"/>
        <family val="2"/>
        <scheme val="minor"/>
      </rPr>
      <t>per month</t>
    </r>
    <r>
      <rPr>
        <sz val="11"/>
        <color theme="1"/>
        <rFont val="Calibri"/>
        <family val="2"/>
        <scheme val="minor"/>
      </rPr>
      <t xml:space="preserve"> (silicone and labor):</t>
    </r>
  </si>
  <si>
    <r>
      <t xml:space="preserve">Total cost "glazing" </t>
    </r>
    <r>
      <rPr>
        <b/>
        <sz val="11"/>
        <color theme="1"/>
        <rFont val="Calibri"/>
        <family val="2"/>
        <scheme val="minor"/>
      </rPr>
      <t>per year</t>
    </r>
    <r>
      <rPr>
        <sz val="11"/>
        <color theme="1"/>
        <rFont val="Calibri"/>
        <family val="2"/>
        <scheme val="minor"/>
      </rPr>
      <t xml:space="preserve"> (silicone and labor):</t>
    </r>
  </si>
  <si>
    <r>
      <t xml:space="preserve">Produktionskosten "glazing" </t>
    </r>
    <r>
      <rPr>
        <b/>
        <sz val="11"/>
        <color theme="1"/>
        <rFont val="Calibri"/>
        <family val="2"/>
        <scheme val="minor"/>
      </rPr>
      <t>pro Monat</t>
    </r>
    <r>
      <rPr>
        <sz val="11"/>
        <color theme="1"/>
        <rFont val="Calibri"/>
        <family val="2"/>
        <scheme val="minor"/>
      </rPr>
      <t>:</t>
    </r>
  </si>
  <si>
    <t>Tremco</t>
  </si>
  <si>
    <t>Glas</t>
  </si>
  <si>
    <t>SG200</t>
  </si>
  <si>
    <t>Einsparungspotential bei Verwendung einer PE-AUTOGLAZE im Vergleich zur traditionellen Bearbeitung</t>
  </si>
  <si>
    <t>Applikationsgeschwindigkeit in mm/min</t>
  </si>
  <si>
    <t>Application speed in mm/min</t>
  </si>
  <si>
    <t>Processing time bonding for above element size in minutes</t>
  </si>
  <si>
    <t>Zeit (Verklebung &amp; Nachbearbeitung) pro Element in Minuten:</t>
  </si>
  <si>
    <t>Stunden pro Schicht abzgl. Pausen</t>
  </si>
  <si>
    <t>Hours per shift without breaks</t>
  </si>
  <si>
    <t>Anzahl Arbeiter im Glazing pro Linie</t>
  </si>
  <si>
    <t>Anzahl der Fassadenproduktionslinien (Verklebung &amp; Nachbearbeitung)</t>
  </si>
  <si>
    <t>Amount of production lines for glazing</t>
  </si>
  <si>
    <t>Amount of employees involved in the bonding process per line</t>
  </si>
  <si>
    <t>Cost reduction potential when using a PE-AUTOGLAZE compared to the traditional manual glazing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</si>
</sst>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9" fontId="0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44" fontId="3" fillId="0" borderId="0" xfId="2" applyFont="1" applyAlignment="1">
      <alignment horizontal="right"/>
    </xf>
    <xf numFmtId="44" fontId="2" fillId="0" borderId="0" xfId="2" applyFont="1" applyAlignment="1">
      <alignment horizontal="right"/>
    </xf>
    <xf numFmtId="43" fontId="2" fillId="0" borderId="0" xfId="1" applyFont="1" applyAlignment="1">
      <alignment horizontal="right"/>
    </xf>
    <xf numFmtId="2" fontId="3" fillId="0" borderId="0" xfId="0" applyNumberFormat="1" applyFont="1"/>
    <xf numFmtId="2" fontId="2" fillId="0" borderId="0" xfId="0" applyNumberFormat="1" applyFont="1"/>
    <xf numFmtId="44" fontId="3" fillId="0" borderId="0" xfId="2" applyFont="1"/>
    <xf numFmtId="44" fontId="5" fillId="0" borderId="0" xfId="0" applyNumberFormat="1" applyFont="1"/>
    <xf numFmtId="43" fontId="5" fillId="0" borderId="0" xfId="0" applyNumberFormat="1" applyFont="1"/>
    <xf numFmtId="0" fontId="5" fillId="0" borderId="0" xfId="0" applyFont="1"/>
    <xf numFmtId="43" fontId="4" fillId="2" borderId="0" xfId="3" applyNumberFormat="1" applyAlignment="1" applyProtection="1">
      <alignment horizontal="right"/>
      <protection locked="0"/>
    </xf>
    <xf numFmtId="43" fontId="0" fillId="0" borderId="0" xfId="1" applyFont="1" applyAlignment="1" applyProtection="1">
      <alignment horizontal="right"/>
      <protection locked="0"/>
    </xf>
    <xf numFmtId="9" fontId="4" fillId="2" borderId="0" xfId="3" applyNumberFormat="1" applyAlignment="1" applyProtection="1">
      <alignment horizontal="right"/>
      <protection locked="0"/>
    </xf>
    <xf numFmtId="43" fontId="4" fillId="2" borderId="0" xfId="1" applyFont="1" applyFill="1" applyAlignment="1" applyProtection="1">
      <alignment horizontal="right"/>
      <protection locked="0"/>
    </xf>
    <xf numFmtId="44" fontId="4" fillId="2" borderId="0" xfId="3" applyNumberFormat="1" applyAlignment="1" applyProtection="1">
      <alignment horizontal="right"/>
      <protection locked="0"/>
    </xf>
    <xf numFmtId="164" fontId="4" fillId="2" borderId="0" xfId="3" applyNumberFormat="1" applyAlignment="1" applyProtection="1">
      <alignment horizontal="right"/>
      <protection locked="0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right" wrapText="1"/>
    </xf>
    <xf numFmtId="44" fontId="0" fillId="0" borderId="0" xfId="0" applyNumberFormat="1"/>
    <xf numFmtId="9" fontId="0" fillId="0" borderId="0" xfId="1" applyNumberFormat="1" applyFont="1" applyAlignment="1">
      <alignment horizontal="center"/>
    </xf>
    <xf numFmtId="43" fontId="6" fillId="0" borderId="0" xfId="3" applyNumberFormat="1" applyFont="1" applyFill="1" applyAlignment="1" applyProtection="1">
      <alignment horizontal="right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Akzent3" xfId="3" builtinId="37"/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0</xdr:rowOff>
    </xdr:from>
    <xdr:to>
      <xdr:col>5</xdr:col>
      <xdr:colOff>752475</xdr:colOff>
      <xdr:row>8</xdr:row>
      <xdr:rowOff>161925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xmlns="" id="{3A0A3BF8-8F6B-41C8-8ABA-E59575994BB7}"/>
            </a:ext>
          </a:extLst>
        </xdr:cNvPr>
        <xdr:cNvSpPr/>
      </xdr:nvSpPr>
      <xdr:spPr>
        <a:xfrm>
          <a:off x="7077075" y="762000"/>
          <a:ext cx="2371725" cy="923925"/>
        </a:xfrm>
        <a:prstGeom prst="rect">
          <a:avLst/>
        </a:prstGeom>
        <a:solidFill>
          <a:schemeClr val="accent1">
            <a:alpha val="53000"/>
          </a:schemeClr>
        </a:solidFill>
        <a:ln w="444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476250</xdr:colOff>
      <xdr:row>3</xdr:row>
      <xdr:rowOff>104775</xdr:rowOff>
    </xdr:from>
    <xdr:to>
      <xdr:col>6</xdr:col>
      <xdr:colOff>9525</xdr:colOff>
      <xdr:row>3</xdr:row>
      <xdr:rowOff>104775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xmlns="" id="{17D061D4-6633-468C-8520-635D0C9D6E9F}"/>
            </a:ext>
          </a:extLst>
        </xdr:cNvPr>
        <xdr:cNvCxnSpPr/>
      </xdr:nvCxnSpPr>
      <xdr:spPr>
        <a:xfrm>
          <a:off x="8410575" y="676275"/>
          <a:ext cx="105727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</xdr:row>
      <xdr:rowOff>104775</xdr:rowOff>
    </xdr:from>
    <xdr:to>
      <xdr:col>4</xdr:col>
      <xdr:colOff>266701</xdr:colOff>
      <xdr:row>3</xdr:row>
      <xdr:rowOff>104776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xmlns="" id="{451BBB91-7B0F-422A-9CAE-370E6EB8ACA6}"/>
            </a:ext>
          </a:extLst>
        </xdr:cNvPr>
        <xdr:cNvCxnSpPr/>
      </xdr:nvCxnSpPr>
      <xdr:spPr>
        <a:xfrm flipH="1" flipV="1">
          <a:off x="7067550" y="676275"/>
          <a:ext cx="1133476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742950</xdr:colOff>
      <xdr:row>3</xdr:row>
      <xdr:rowOff>180975</xdr:rowOff>
    </xdr:from>
    <xdr:to>
      <xdr:col>2</xdr:col>
      <xdr:colOff>742950</xdr:colOff>
      <xdr:row>5</xdr:row>
      <xdr:rowOff>180975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xmlns="" id="{40DC32DF-9079-48E5-BBA1-9AD8CA61ADDE}"/>
            </a:ext>
          </a:extLst>
        </xdr:cNvPr>
        <xdr:cNvCxnSpPr/>
      </xdr:nvCxnSpPr>
      <xdr:spPr>
        <a:xfrm flipV="1">
          <a:off x="6943725" y="752475"/>
          <a:ext cx="0" cy="3810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7</xdr:row>
      <xdr:rowOff>19050</xdr:rowOff>
    </xdr:from>
    <xdr:to>
      <xdr:col>2</xdr:col>
      <xdr:colOff>733425</xdr:colOff>
      <xdr:row>9</xdr:row>
      <xdr:rowOff>9525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xmlns="" id="{09465B66-E7AB-42D6-887B-836F10064FF5}"/>
            </a:ext>
          </a:extLst>
        </xdr:cNvPr>
        <xdr:cNvCxnSpPr/>
      </xdr:nvCxnSpPr>
      <xdr:spPr>
        <a:xfrm>
          <a:off x="6934200" y="1352550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15</xdr:row>
      <xdr:rowOff>0</xdr:rowOff>
    </xdr:from>
    <xdr:to>
      <xdr:col>6</xdr:col>
      <xdr:colOff>19050</xdr:colOff>
      <xdr:row>16</xdr:row>
      <xdr:rowOff>9525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xmlns="" id="{D82CBE3A-0F33-40FE-89E1-1F74DF1A5F4C}"/>
            </a:ext>
          </a:extLst>
        </xdr:cNvPr>
        <xdr:cNvSpPr/>
      </xdr:nvSpPr>
      <xdr:spPr>
        <a:xfrm>
          <a:off x="7077075" y="2667000"/>
          <a:ext cx="2400300" cy="200025"/>
        </a:xfrm>
        <a:prstGeom prst="rect">
          <a:avLst/>
        </a:prstGeom>
        <a:solidFill>
          <a:schemeClr val="accent1">
            <a:alpha val="62000"/>
          </a:schemeClr>
        </a:solidFill>
        <a:ln>
          <a:solidFill>
            <a:schemeClr val="accent1">
              <a:shade val="50000"/>
              <a:alpha val="5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0</xdr:colOff>
      <xdr:row>21</xdr:row>
      <xdr:rowOff>0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xmlns="" id="{62C1E07E-7D33-43DB-93AA-44177877BC07}"/>
            </a:ext>
          </a:extLst>
        </xdr:cNvPr>
        <xdr:cNvSpPr/>
      </xdr:nvSpPr>
      <xdr:spPr>
        <a:xfrm>
          <a:off x="7077075" y="3438525"/>
          <a:ext cx="1619250" cy="371475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304800</xdr:colOff>
      <xdr:row>16</xdr:row>
      <xdr:rowOff>19051</xdr:rowOff>
    </xdr:from>
    <xdr:to>
      <xdr:col>5</xdr:col>
      <xdr:colOff>0</xdr:colOff>
      <xdr:row>19</xdr:row>
      <xdr:rowOff>1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xmlns="" id="{12F49739-2213-4B8F-87BF-F2A07A6650E4}"/>
            </a:ext>
          </a:extLst>
        </xdr:cNvPr>
        <xdr:cNvSpPr/>
      </xdr:nvSpPr>
      <xdr:spPr>
        <a:xfrm>
          <a:off x="8239125" y="2876551"/>
          <a:ext cx="457200" cy="5524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676275</xdr:colOff>
      <xdr:row>18</xdr:row>
      <xdr:rowOff>104775</xdr:rowOff>
    </xdr:from>
    <xdr:to>
      <xdr:col>4</xdr:col>
      <xdr:colOff>295275</xdr:colOff>
      <xdr:row>18</xdr:row>
      <xdr:rowOff>104775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xmlns="" id="{180560FC-7401-48AB-8D5A-E34B73D90663}"/>
            </a:ext>
          </a:extLst>
        </xdr:cNvPr>
        <xdr:cNvCxnSpPr/>
      </xdr:nvCxnSpPr>
      <xdr:spPr>
        <a:xfrm>
          <a:off x="7743825" y="3343275"/>
          <a:ext cx="48577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104775</xdr:rowOff>
    </xdr:from>
    <xdr:to>
      <xdr:col>3</xdr:col>
      <xdr:colOff>619125</xdr:colOff>
      <xdr:row>18</xdr:row>
      <xdr:rowOff>104775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xmlns="" id="{CEB6B2D5-903E-453D-87B2-99E3F2782FA3}"/>
            </a:ext>
          </a:extLst>
        </xdr:cNvPr>
        <xdr:cNvCxnSpPr/>
      </xdr:nvCxnSpPr>
      <xdr:spPr>
        <a:xfrm flipH="1">
          <a:off x="7067550" y="3343275"/>
          <a:ext cx="6191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18</xdr:row>
      <xdr:rowOff>19050</xdr:rowOff>
    </xdr:from>
    <xdr:to>
      <xdr:col>4</xdr:col>
      <xdr:colOff>142875</xdr:colOff>
      <xdr:row>19</xdr:row>
      <xdr:rowOff>19050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xmlns="" id="{14968737-336F-4DF4-8BD7-271E41C0961F}"/>
            </a:ext>
          </a:extLst>
        </xdr:cNvPr>
        <xdr:cNvCxnSpPr/>
      </xdr:nvCxnSpPr>
      <xdr:spPr>
        <a:xfrm>
          <a:off x="8077200" y="3257550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133351</xdr:colOff>
      <xdr:row>16</xdr:row>
      <xdr:rowOff>28576</xdr:rowOff>
    </xdr:from>
    <xdr:to>
      <xdr:col>4</xdr:col>
      <xdr:colOff>133351</xdr:colOff>
      <xdr:row>17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xmlns="" id="{B478FE04-F1B0-4104-A621-D3F95DF004FD}"/>
            </a:ext>
          </a:extLst>
        </xdr:cNvPr>
        <xdr:cNvCxnSpPr/>
      </xdr:nvCxnSpPr>
      <xdr:spPr>
        <a:xfrm flipV="1">
          <a:off x="8067676" y="2886076"/>
          <a:ext cx="0" cy="1619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0</xdr:rowOff>
    </xdr:from>
    <xdr:to>
      <xdr:col>5</xdr:col>
      <xdr:colOff>752475</xdr:colOff>
      <xdr:row>8</xdr:row>
      <xdr:rowOff>161925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xmlns="" id="{A82D743F-BB2A-4D14-96C4-5971A2A7975C}"/>
            </a:ext>
          </a:extLst>
        </xdr:cNvPr>
        <xdr:cNvSpPr/>
      </xdr:nvSpPr>
      <xdr:spPr>
        <a:xfrm>
          <a:off x="6762750" y="762000"/>
          <a:ext cx="2266950" cy="923925"/>
        </a:xfrm>
        <a:prstGeom prst="rect">
          <a:avLst/>
        </a:prstGeom>
        <a:solidFill>
          <a:schemeClr val="accent1">
            <a:alpha val="53000"/>
          </a:schemeClr>
        </a:solidFill>
        <a:ln w="444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476250</xdr:colOff>
      <xdr:row>3</xdr:row>
      <xdr:rowOff>104775</xdr:rowOff>
    </xdr:from>
    <xdr:to>
      <xdr:col>6</xdr:col>
      <xdr:colOff>9525</xdr:colOff>
      <xdr:row>3</xdr:row>
      <xdr:rowOff>104775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xmlns="" id="{A0E32178-1972-4428-8929-586E55DE5DA7}"/>
            </a:ext>
          </a:extLst>
        </xdr:cNvPr>
        <xdr:cNvCxnSpPr/>
      </xdr:nvCxnSpPr>
      <xdr:spPr>
        <a:xfrm>
          <a:off x="7991475" y="676275"/>
          <a:ext cx="105727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</xdr:row>
      <xdr:rowOff>104775</xdr:rowOff>
    </xdr:from>
    <xdr:to>
      <xdr:col>4</xdr:col>
      <xdr:colOff>266701</xdr:colOff>
      <xdr:row>3</xdr:row>
      <xdr:rowOff>104776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xmlns="" id="{C1F4DB1D-2D4A-46CE-8A15-A6AABBE612F0}"/>
            </a:ext>
          </a:extLst>
        </xdr:cNvPr>
        <xdr:cNvCxnSpPr/>
      </xdr:nvCxnSpPr>
      <xdr:spPr>
        <a:xfrm flipH="1" flipV="1">
          <a:off x="6753225" y="676275"/>
          <a:ext cx="1028701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3</xdr:row>
      <xdr:rowOff>180975</xdr:rowOff>
    </xdr:from>
    <xdr:to>
      <xdr:col>2</xdr:col>
      <xdr:colOff>657225</xdr:colOff>
      <xdr:row>5</xdr:row>
      <xdr:rowOff>180975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xmlns="" id="{E329CFAB-2A45-45B1-8B2A-C51325779A83}"/>
            </a:ext>
          </a:extLst>
        </xdr:cNvPr>
        <xdr:cNvCxnSpPr/>
      </xdr:nvCxnSpPr>
      <xdr:spPr>
        <a:xfrm flipV="1">
          <a:off x="6648450" y="752475"/>
          <a:ext cx="0" cy="3810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7</xdr:row>
      <xdr:rowOff>19050</xdr:rowOff>
    </xdr:from>
    <xdr:to>
      <xdr:col>2</xdr:col>
      <xdr:colOff>666750</xdr:colOff>
      <xdr:row>9</xdr:row>
      <xdr:rowOff>9525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xmlns="" id="{CABF8308-C426-4E73-8CAA-416B30958E28}"/>
            </a:ext>
          </a:extLst>
        </xdr:cNvPr>
        <xdr:cNvCxnSpPr/>
      </xdr:nvCxnSpPr>
      <xdr:spPr>
        <a:xfrm>
          <a:off x="6657975" y="1352550"/>
          <a:ext cx="0" cy="371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15</xdr:row>
      <xdr:rowOff>0</xdr:rowOff>
    </xdr:from>
    <xdr:to>
      <xdr:col>6</xdr:col>
      <xdr:colOff>19050</xdr:colOff>
      <xdr:row>16</xdr:row>
      <xdr:rowOff>9525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xmlns="" id="{FDF4A732-E44A-47A7-A800-219FAAF9BAE2}"/>
            </a:ext>
          </a:extLst>
        </xdr:cNvPr>
        <xdr:cNvSpPr/>
      </xdr:nvSpPr>
      <xdr:spPr>
        <a:xfrm>
          <a:off x="6972300" y="2667000"/>
          <a:ext cx="2295525" cy="200025"/>
        </a:xfrm>
        <a:prstGeom prst="rect">
          <a:avLst/>
        </a:prstGeom>
        <a:solidFill>
          <a:schemeClr val="accent1">
            <a:alpha val="62000"/>
          </a:schemeClr>
        </a:solidFill>
        <a:ln>
          <a:solidFill>
            <a:schemeClr val="accent1">
              <a:shade val="50000"/>
              <a:alpha val="5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5</xdr:col>
      <xdr:colOff>0</xdr:colOff>
      <xdr:row>21</xdr:row>
      <xdr:rowOff>0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xmlns="" id="{C0908FC1-2FC4-4AE1-A022-F0A8E7120B53}"/>
            </a:ext>
          </a:extLst>
        </xdr:cNvPr>
        <xdr:cNvSpPr/>
      </xdr:nvSpPr>
      <xdr:spPr>
        <a:xfrm>
          <a:off x="9810750" y="1343025"/>
          <a:ext cx="1514475" cy="371475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304800</xdr:colOff>
      <xdr:row>16</xdr:row>
      <xdr:rowOff>19051</xdr:rowOff>
    </xdr:from>
    <xdr:to>
      <xdr:col>5</xdr:col>
      <xdr:colOff>0</xdr:colOff>
      <xdr:row>19</xdr:row>
      <xdr:rowOff>1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xmlns="" id="{CC93C670-66CC-42FB-BBD7-24DA2D0D67A8}"/>
            </a:ext>
          </a:extLst>
        </xdr:cNvPr>
        <xdr:cNvSpPr/>
      </xdr:nvSpPr>
      <xdr:spPr>
        <a:xfrm>
          <a:off x="10868025" y="781051"/>
          <a:ext cx="457200" cy="5524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676275</xdr:colOff>
      <xdr:row>18</xdr:row>
      <xdr:rowOff>104775</xdr:rowOff>
    </xdr:from>
    <xdr:to>
      <xdr:col>4</xdr:col>
      <xdr:colOff>295275</xdr:colOff>
      <xdr:row>18</xdr:row>
      <xdr:rowOff>104775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xmlns="" id="{5446D685-9AFB-41A1-B666-2AA30DF3EB51}"/>
            </a:ext>
          </a:extLst>
        </xdr:cNvPr>
        <xdr:cNvCxnSpPr/>
      </xdr:nvCxnSpPr>
      <xdr:spPr>
        <a:xfrm>
          <a:off x="10477500" y="1247775"/>
          <a:ext cx="3810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104775</xdr:rowOff>
    </xdr:from>
    <xdr:to>
      <xdr:col>3</xdr:col>
      <xdr:colOff>619125</xdr:colOff>
      <xdr:row>18</xdr:row>
      <xdr:rowOff>104775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xmlns="" id="{7FB2FE20-E0A3-48D8-96DE-77881BFBC76B}"/>
            </a:ext>
          </a:extLst>
        </xdr:cNvPr>
        <xdr:cNvCxnSpPr/>
      </xdr:nvCxnSpPr>
      <xdr:spPr>
        <a:xfrm flipH="1">
          <a:off x="7067550" y="3343275"/>
          <a:ext cx="619125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18</xdr:row>
      <xdr:rowOff>19050</xdr:rowOff>
    </xdr:from>
    <xdr:to>
      <xdr:col>4</xdr:col>
      <xdr:colOff>142875</xdr:colOff>
      <xdr:row>19</xdr:row>
      <xdr:rowOff>19050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xmlns="" id="{709956D2-2272-4C19-8DAF-EA425F549EE4}"/>
            </a:ext>
          </a:extLst>
        </xdr:cNvPr>
        <xdr:cNvCxnSpPr/>
      </xdr:nvCxnSpPr>
      <xdr:spPr>
        <a:xfrm>
          <a:off x="10706100" y="1162050"/>
          <a:ext cx="0" cy="190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133351</xdr:colOff>
      <xdr:row>16</xdr:row>
      <xdr:rowOff>28576</xdr:rowOff>
    </xdr:from>
    <xdr:to>
      <xdr:col>4</xdr:col>
      <xdr:colOff>133351</xdr:colOff>
      <xdr:row>17</xdr:row>
      <xdr:rowOff>0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xmlns="" id="{D36326C4-8665-47E1-ACF9-86F6F944191F}"/>
            </a:ext>
          </a:extLst>
        </xdr:cNvPr>
        <xdr:cNvCxnSpPr/>
      </xdr:nvCxnSpPr>
      <xdr:spPr>
        <a:xfrm flipV="1">
          <a:off x="10696576" y="790576"/>
          <a:ext cx="0" cy="1619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B5" sqref="B5"/>
    </sheetView>
  </sheetViews>
  <sheetFormatPr baseColWidth="10" defaultColWidth="10.7109375" defaultRowHeight="15" x14ac:dyDescent="0.25"/>
  <cols>
    <col min="1" max="1" width="64.85546875" bestFit="1" customWidth="1"/>
    <col min="2" max="2" width="14.5703125" style="4" bestFit="1" customWidth="1"/>
    <col min="3" max="3" width="13" bestFit="1" customWidth="1"/>
    <col min="4" max="4" width="12" customWidth="1"/>
    <col min="6" max="6" width="11.7109375" bestFit="1" customWidth="1"/>
  </cols>
  <sheetData>
    <row r="1" spans="1:6" x14ac:dyDescent="0.25">
      <c r="A1" s="41" t="s">
        <v>74</v>
      </c>
      <c r="B1" s="41"/>
      <c r="C1" s="41"/>
      <c r="D1" s="41"/>
      <c r="E1" s="41"/>
      <c r="F1" s="41"/>
    </row>
    <row r="3" spans="1:6" x14ac:dyDescent="0.25">
      <c r="A3" t="s">
        <v>0</v>
      </c>
    </row>
    <row r="4" spans="1:6" x14ac:dyDescent="0.25">
      <c r="A4" s="1" t="s">
        <v>3</v>
      </c>
      <c r="B4" s="18">
        <v>3000</v>
      </c>
      <c r="E4" s="3" t="s">
        <v>7</v>
      </c>
    </row>
    <row r="5" spans="1:6" x14ac:dyDescent="0.25">
      <c r="A5" s="1" t="s">
        <v>4</v>
      </c>
      <c r="B5" s="18">
        <v>2000</v>
      </c>
    </row>
    <row r="6" spans="1:6" x14ac:dyDescent="0.25">
      <c r="A6" s="1"/>
      <c r="B6" s="19"/>
    </row>
    <row r="7" spans="1:6" x14ac:dyDescent="0.25">
      <c r="A7" s="1"/>
      <c r="B7" s="19"/>
      <c r="C7" s="1" t="s">
        <v>8</v>
      </c>
    </row>
    <row r="8" spans="1:6" x14ac:dyDescent="0.25">
      <c r="A8" s="1" t="s">
        <v>5</v>
      </c>
      <c r="B8" s="18">
        <v>24</v>
      </c>
    </row>
    <row r="9" spans="1:6" x14ac:dyDescent="0.25">
      <c r="A9" s="1" t="s">
        <v>6</v>
      </c>
      <c r="B9" s="18">
        <v>9</v>
      </c>
    </row>
    <row r="10" spans="1:6" x14ac:dyDescent="0.25">
      <c r="B10" s="19"/>
    </row>
    <row r="11" spans="1:6" x14ac:dyDescent="0.25">
      <c r="B11" s="19"/>
    </row>
    <row r="12" spans="1:6" x14ac:dyDescent="0.25">
      <c r="A12" s="2" t="s">
        <v>1</v>
      </c>
      <c r="B12" s="19"/>
    </row>
    <row r="13" spans="1:6" x14ac:dyDescent="0.25">
      <c r="A13" s="2" t="s">
        <v>82</v>
      </c>
      <c r="B13" s="23">
        <v>1</v>
      </c>
    </row>
    <row r="14" spans="1:6" x14ac:dyDescent="0.25">
      <c r="A14" s="1" t="s">
        <v>14</v>
      </c>
      <c r="B14" s="18">
        <v>18</v>
      </c>
    </row>
    <row r="15" spans="1:6" x14ac:dyDescent="0.25">
      <c r="A15" s="1" t="s">
        <v>2</v>
      </c>
      <c r="B15" s="31">
        <f>ROUNDDOWN(B20*B19*60/B14*B13,0)</f>
        <v>30</v>
      </c>
      <c r="F15" s="1" t="s">
        <v>72</v>
      </c>
    </row>
    <row r="16" spans="1:6" x14ac:dyDescent="0.25">
      <c r="A16" s="1" t="s">
        <v>20</v>
      </c>
      <c r="B16" s="20">
        <v>0.4</v>
      </c>
    </row>
    <row r="17" spans="1:8" x14ac:dyDescent="0.25">
      <c r="A17" s="1" t="s">
        <v>81</v>
      </c>
      <c r="B17" s="21">
        <v>2</v>
      </c>
    </row>
    <row r="18" spans="1:8" x14ac:dyDescent="0.25">
      <c r="A18" s="1" t="s">
        <v>29</v>
      </c>
      <c r="B18" s="22">
        <v>22</v>
      </c>
      <c r="E18" t="s">
        <v>10</v>
      </c>
      <c r="F18" t="s">
        <v>11</v>
      </c>
    </row>
    <row r="19" spans="1:8" x14ac:dyDescent="0.25">
      <c r="A19" s="1" t="s">
        <v>24</v>
      </c>
      <c r="B19" s="23">
        <v>1</v>
      </c>
      <c r="D19" s="1" t="s">
        <v>9</v>
      </c>
    </row>
    <row r="20" spans="1:8" x14ac:dyDescent="0.25">
      <c r="A20" s="1" t="s">
        <v>79</v>
      </c>
      <c r="B20" s="23">
        <v>9</v>
      </c>
    </row>
    <row r="21" spans="1:8" x14ac:dyDescent="0.25">
      <c r="A21" s="1" t="s">
        <v>25</v>
      </c>
      <c r="B21" s="23">
        <v>224</v>
      </c>
      <c r="F21" t="s">
        <v>12</v>
      </c>
    </row>
    <row r="22" spans="1:8" x14ac:dyDescent="0.25">
      <c r="B22" s="19"/>
    </row>
    <row r="23" spans="1:8" ht="15.75" thickBot="1" x14ac:dyDescent="0.3">
      <c r="A23" t="s">
        <v>15</v>
      </c>
      <c r="B23" s="19"/>
      <c r="H23" s="3"/>
    </row>
    <row r="24" spans="1:8" ht="15" customHeight="1" x14ac:dyDescent="0.25">
      <c r="A24" s="1" t="s">
        <v>16</v>
      </c>
      <c r="B24" s="18" t="s">
        <v>71</v>
      </c>
      <c r="D24" s="32" t="s">
        <v>58</v>
      </c>
      <c r="E24" s="33"/>
      <c r="F24" s="34"/>
    </row>
    <row r="25" spans="1:8" x14ac:dyDescent="0.25">
      <c r="A25" s="1" t="s">
        <v>17</v>
      </c>
      <c r="B25" s="18" t="s">
        <v>73</v>
      </c>
      <c r="D25" s="35"/>
      <c r="E25" s="36"/>
      <c r="F25" s="37"/>
    </row>
    <row r="26" spans="1:8" x14ac:dyDescent="0.25">
      <c r="A26" s="1" t="s">
        <v>18</v>
      </c>
      <c r="B26" s="18">
        <v>200</v>
      </c>
      <c r="D26" s="35"/>
      <c r="E26" s="36"/>
      <c r="F26" s="37"/>
    </row>
    <row r="27" spans="1:8" x14ac:dyDescent="0.25">
      <c r="A27" s="1" t="s">
        <v>19</v>
      </c>
      <c r="B27" s="18">
        <v>20</v>
      </c>
      <c r="D27" s="35"/>
      <c r="E27" s="36"/>
      <c r="F27" s="37"/>
    </row>
    <row r="28" spans="1:8" x14ac:dyDescent="0.25">
      <c r="A28" s="1" t="s">
        <v>36</v>
      </c>
      <c r="B28" s="22">
        <v>7.5</v>
      </c>
      <c r="D28" s="35"/>
      <c r="E28" s="36"/>
      <c r="F28" s="37"/>
    </row>
    <row r="29" spans="1:8" ht="15.75" thickBot="1" x14ac:dyDescent="0.3">
      <c r="D29" s="38"/>
      <c r="E29" s="39"/>
      <c r="F29" s="40"/>
    </row>
    <row r="30" spans="1:8" x14ac:dyDescent="0.25">
      <c r="A30" s="2" t="s">
        <v>22</v>
      </c>
    </row>
    <row r="31" spans="1:8" x14ac:dyDescent="0.25">
      <c r="A31" s="1" t="s">
        <v>23</v>
      </c>
      <c r="B31" s="7">
        <v>0.02</v>
      </c>
    </row>
    <row r="32" spans="1:8" x14ac:dyDescent="0.25">
      <c r="A32" s="1" t="s">
        <v>75</v>
      </c>
      <c r="B32" s="4">
        <v>1850</v>
      </c>
    </row>
    <row r="33" spans="1:4" x14ac:dyDescent="0.25">
      <c r="A33" s="1" t="s">
        <v>78</v>
      </c>
      <c r="B33" s="4">
        <f>((B4*2)+(B5*2))/B32</f>
        <v>5.4054054054054053</v>
      </c>
    </row>
    <row r="35" spans="1:4" s="6" customFormat="1" ht="75" x14ac:dyDescent="0.25">
      <c r="A35" s="5" t="s">
        <v>21</v>
      </c>
      <c r="B35" s="28" t="s">
        <v>27</v>
      </c>
      <c r="C35" s="6" t="s">
        <v>28</v>
      </c>
      <c r="D35" s="6" t="s">
        <v>35</v>
      </c>
    </row>
    <row r="36" spans="1:4" x14ac:dyDescent="0.25">
      <c r="A36" s="1" t="s">
        <v>33</v>
      </c>
      <c r="B36" s="8">
        <f>(((B4/10*2)+(B5/10*2))*B8*B9/100000)+((((B4/10*2)+(B5/10*2))*B8*B9/100000)*B16)</f>
        <v>3.024</v>
      </c>
      <c r="C36" s="12">
        <f>(((B4/10*2)+(B5/10*2))*B8*B9/100000)+((((B4/10*2)+(B5/10*2))*B8*B9/100000)*B31)</f>
        <v>2.2032000000000003</v>
      </c>
      <c r="D36" s="16">
        <f>B36-C36</f>
        <v>0.82079999999999975</v>
      </c>
    </row>
    <row r="37" spans="1:4" x14ac:dyDescent="0.25">
      <c r="A37" s="1" t="s">
        <v>34</v>
      </c>
      <c r="B37" s="11">
        <f>(((B4*2)+(B5*2))*B8*B9/1000000)*B16</f>
        <v>0.8640000000000001</v>
      </c>
      <c r="C37" s="13">
        <f>(((B4*2)+(B5*2))*B8*B9/1000000)*B31</f>
        <v>4.3200000000000002E-2</v>
      </c>
      <c r="D37" s="16">
        <f>B37-C37</f>
        <v>0.82080000000000009</v>
      </c>
    </row>
    <row r="38" spans="1:4" x14ac:dyDescent="0.25">
      <c r="A38" s="1"/>
      <c r="D38" s="17"/>
    </row>
    <row r="39" spans="1:4" x14ac:dyDescent="0.25">
      <c r="A39" s="1" t="s">
        <v>30</v>
      </c>
      <c r="B39" s="9">
        <f>B36*B28*B13+(B18*B17*B14/60)</f>
        <v>35.879999999999995</v>
      </c>
      <c r="C39" s="14">
        <f>C36*B28*B13+(B18*B17*B33/60)</f>
        <v>20.487963963963963</v>
      </c>
      <c r="D39" s="15">
        <f>B39-C39</f>
        <v>15.392036036036032</v>
      </c>
    </row>
    <row r="40" spans="1:4" x14ac:dyDescent="0.25">
      <c r="A40" s="1" t="s">
        <v>26</v>
      </c>
      <c r="B40" s="10">
        <f>B37*B28</f>
        <v>6.48</v>
      </c>
      <c r="C40" s="10">
        <f>C37*B28</f>
        <v>0.32400000000000001</v>
      </c>
      <c r="D40" s="15">
        <f>B40-C40</f>
        <v>6.1560000000000006</v>
      </c>
    </row>
    <row r="41" spans="1:4" x14ac:dyDescent="0.25">
      <c r="A41" s="1"/>
      <c r="B41" s="10"/>
      <c r="D41" s="15"/>
    </row>
    <row r="42" spans="1:4" x14ac:dyDescent="0.25">
      <c r="A42" s="1" t="s">
        <v>31</v>
      </c>
      <c r="B42" s="9">
        <f>B39*B15</f>
        <v>1076.3999999999999</v>
      </c>
      <c r="C42" s="9">
        <f>C39*B15</f>
        <v>614.63891891891888</v>
      </c>
      <c r="D42" s="15">
        <f t="shared" ref="D42:D46" si="0">B42-C42</f>
        <v>461.76108108108099</v>
      </c>
    </row>
    <row r="43" spans="1:4" x14ac:dyDescent="0.25">
      <c r="A43" s="1" t="s">
        <v>26</v>
      </c>
      <c r="B43" s="10">
        <f>B40*B15</f>
        <v>194.4</v>
      </c>
      <c r="C43" s="10">
        <f>C40*B15</f>
        <v>9.7200000000000006</v>
      </c>
      <c r="D43" s="15">
        <f t="shared" si="0"/>
        <v>184.68</v>
      </c>
    </row>
    <row r="44" spans="1:4" x14ac:dyDescent="0.25">
      <c r="A44" s="1"/>
      <c r="B44" s="10"/>
      <c r="D44" s="15"/>
    </row>
    <row r="45" spans="1:4" x14ac:dyDescent="0.25">
      <c r="A45" s="1" t="s">
        <v>70</v>
      </c>
      <c r="B45" s="9">
        <f>B42*B21/12</f>
        <v>20092.8</v>
      </c>
      <c r="C45" s="9">
        <f>C42*B21/12</f>
        <v>11473.259819819819</v>
      </c>
      <c r="D45" s="15">
        <f t="shared" si="0"/>
        <v>8619.54018018018</v>
      </c>
    </row>
    <row r="46" spans="1:4" x14ac:dyDescent="0.25">
      <c r="A46" s="1" t="s">
        <v>26</v>
      </c>
      <c r="B46" s="10">
        <f>B43*B21/12</f>
        <v>3628.7999999999997</v>
      </c>
      <c r="C46" s="10">
        <f>C43*B21/12</f>
        <v>181.44000000000003</v>
      </c>
      <c r="D46" s="15">
        <f t="shared" si="0"/>
        <v>3447.3599999999997</v>
      </c>
    </row>
    <row r="48" spans="1:4" x14ac:dyDescent="0.25">
      <c r="A48" s="1" t="s">
        <v>32</v>
      </c>
      <c r="B48" s="9">
        <f>B45*12</f>
        <v>241113.59999999998</v>
      </c>
      <c r="C48" s="9">
        <f>C45*12</f>
        <v>137679.11783783784</v>
      </c>
      <c r="D48" s="15">
        <f t="shared" ref="D48:D49" si="1">B48-C48</f>
        <v>103434.48216216214</v>
      </c>
    </row>
    <row r="49" spans="1:5" x14ac:dyDescent="0.25">
      <c r="A49" s="1" t="s">
        <v>26</v>
      </c>
      <c r="B49" s="10">
        <f>B46*12</f>
        <v>43545.599999999999</v>
      </c>
      <c r="C49" s="10">
        <f>C46*12</f>
        <v>2177.2800000000002</v>
      </c>
      <c r="D49" s="15">
        <f t="shared" si="1"/>
        <v>41368.32</v>
      </c>
      <c r="E49" s="29"/>
    </row>
  </sheetData>
  <mergeCells count="2">
    <mergeCell ref="D24:F29"/>
    <mergeCell ref="A1:F1"/>
  </mergeCells>
  <pageMargins left="0.7" right="0.7" top="0.78740157499999996" bottom="0.78740157499999996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B15" sqref="B15"/>
    </sheetView>
  </sheetViews>
  <sheetFormatPr baseColWidth="10" defaultColWidth="10.7109375" defaultRowHeight="15" x14ac:dyDescent="0.25"/>
  <cols>
    <col min="1" max="1" width="73.140625" bestFit="1" customWidth="1"/>
    <col min="2" max="2" width="14.5703125" style="4" bestFit="1" customWidth="1"/>
    <col min="3" max="4" width="13" bestFit="1" customWidth="1"/>
  </cols>
  <sheetData>
    <row r="1" spans="1:6" x14ac:dyDescent="0.25">
      <c r="A1" s="41" t="s">
        <v>85</v>
      </c>
      <c r="B1" s="41"/>
      <c r="C1" s="41"/>
      <c r="D1" s="41"/>
      <c r="E1" s="41"/>
      <c r="F1" s="41"/>
    </row>
    <row r="3" spans="1:6" x14ac:dyDescent="0.25">
      <c r="A3" t="s">
        <v>38</v>
      </c>
    </row>
    <row r="4" spans="1:6" x14ac:dyDescent="0.25">
      <c r="A4" s="1" t="s">
        <v>39</v>
      </c>
      <c r="B4" s="18">
        <v>4000</v>
      </c>
      <c r="E4" s="3" t="s">
        <v>7</v>
      </c>
    </row>
    <row r="5" spans="1:6" x14ac:dyDescent="0.25">
      <c r="A5" s="1" t="s">
        <v>40</v>
      </c>
      <c r="B5" s="18">
        <v>2000</v>
      </c>
    </row>
    <row r="6" spans="1:6" x14ac:dyDescent="0.25">
      <c r="A6" s="1"/>
      <c r="B6" s="19"/>
    </row>
    <row r="7" spans="1:6" x14ac:dyDescent="0.25">
      <c r="A7" s="1"/>
      <c r="B7" s="19"/>
      <c r="C7" s="1" t="s">
        <v>8</v>
      </c>
    </row>
    <row r="8" spans="1:6" x14ac:dyDescent="0.25">
      <c r="A8" s="1" t="s">
        <v>41</v>
      </c>
      <c r="B8" s="18">
        <v>24</v>
      </c>
    </row>
    <row r="9" spans="1:6" x14ac:dyDescent="0.25">
      <c r="A9" s="1" t="s">
        <v>42</v>
      </c>
      <c r="B9" s="18">
        <v>9</v>
      </c>
    </row>
    <row r="10" spans="1:6" x14ac:dyDescent="0.25">
      <c r="B10" s="19"/>
    </row>
    <row r="11" spans="1:6" x14ac:dyDescent="0.25">
      <c r="B11" s="19"/>
    </row>
    <row r="12" spans="1:6" x14ac:dyDescent="0.25">
      <c r="A12" s="2" t="s">
        <v>43</v>
      </c>
      <c r="B12" s="19"/>
    </row>
    <row r="13" spans="1:6" x14ac:dyDescent="0.25">
      <c r="A13" s="1" t="s">
        <v>83</v>
      </c>
      <c r="B13" s="23">
        <v>2</v>
      </c>
    </row>
    <row r="14" spans="1:6" x14ac:dyDescent="0.25">
      <c r="A14" s="1" t="s">
        <v>46</v>
      </c>
      <c r="B14" s="18">
        <v>25</v>
      </c>
    </row>
    <row r="15" spans="1:6" x14ac:dyDescent="0.25">
      <c r="A15" s="1" t="s">
        <v>45</v>
      </c>
      <c r="B15" s="31">
        <f>ROUNDDOWN(B20*B19*60/B14*B13,0)</f>
        <v>43</v>
      </c>
      <c r="F15" t="s">
        <v>13</v>
      </c>
    </row>
    <row r="16" spans="1:6" x14ac:dyDescent="0.25">
      <c r="A16" s="1" t="s">
        <v>44</v>
      </c>
      <c r="B16" s="20">
        <v>0.35</v>
      </c>
    </row>
    <row r="17" spans="1:9" x14ac:dyDescent="0.25">
      <c r="A17" s="1" t="s">
        <v>84</v>
      </c>
      <c r="B17" s="21">
        <v>2</v>
      </c>
    </row>
    <row r="18" spans="1:9" x14ac:dyDescent="0.25">
      <c r="A18" s="1" t="s">
        <v>55</v>
      </c>
      <c r="B18" s="22">
        <v>14</v>
      </c>
      <c r="E18" t="s">
        <v>10</v>
      </c>
      <c r="F18" t="s">
        <v>11</v>
      </c>
    </row>
    <row r="19" spans="1:9" x14ac:dyDescent="0.25">
      <c r="A19" s="1" t="s">
        <v>47</v>
      </c>
      <c r="B19" s="23">
        <v>1</v>
      </c>
      <c r="D19" s="1" t="s">
        <v>9</v>
      </c>
    </row>
    <row r="20" spans="1:9" x14ac:dyDescent="0.25">
      <c r="A20" s="1" t="s">
        <v>80</v>
      </c>
      <c r="B20" s="23">
        <v>9</v>
      </c>
    </row>
    <row r="21" spans="1:9" x14ac:dyDescent="0.25">
      <c r="A21" s="1" t="s">
        <v>48</v>
      </c>
      <c r="B21" s="23">
        <v>224</v>
      </c>
      <c r="F21" t="s">
        <v>12</v>
      </c>
    </row>
    <row r="22" spans="1:9" x14ac:dyDescent="0.25">
      <c r="B22" s="19"/>
    </row>
    <row r="23" spans="1:9" ht="15.75" thickBot="1" x14ac:dyDescent="0.3">
      <c r="A23" t="s">
        <v>49</v>
      </c>
      <c r="B23" s="19"/>
      <c r="I23" s="3"/>
    </row>
    <row r="24" spans="1:9" ht="15.75" customHeight="1" thickTop="1" x14ac:dyDescent="0.25">
      <c r="A24" s="1" t="s">
        <v>50</v>
      </c>
      <c r="B24" s="18" t="s">
        <v>71</v>
      </c>
      <c r="D24" s="42" t="s">
        <v>37</v>
      </c>
      <c r="E24" s="43"/>
      <c r="F24" s="44"/>
    </row>
    <row r="25" spans="1:9" x14ac:dyDescent="0.25">
      <c r="A25" s="1" t="s">
        <v>51</v>
      </c>
      <c r="B25" s="18" t="s">
        <v>73</v>
      </c>
      <c r="D25" s="45"/>
      <c r="E25" s="46"/>
      <c r="F25" s="47"/>
    </row>
    <row r="26" spans="1:9" x14ac:dyDescent="0.25">
      <c r="A26" s="1" t="s">
        <v>52</v>
      </c>
      <c r="B26" s="18">
        <v>200</v>
      </c>
      <c r="D26" s="45"/>
      <c r="E26" s="46"/>
      <c r="F26" s="47"/>
    </row>
    <row r="27" spans="1:9" x14ac:dyDescent="0.25">
      <c r="A27" s="1" t="s">
        <v>53</v>
      </c>
      <c r="B27" s="18">
        <v>20</v>
      </c>
      <c r="D27" s="45"/>
      <c r="E27" s="46"/>
      <c r="F27" s="47"/>
    </row>
    <row r="28" spans="1:9" ht="15.75" thickBot="1" x14ac:dyDescent="0.3">
      <c r="A28" s="1" t="s">
        <v>54</v>
      </c>
      <c r="B28" s="22">
        <v>7</v>
      </c>
      <c r="D28" s="48"/>
      <c r="E28" s="49"/>
      <c r="F28" s="50"/>
    </row>
    <row r="29" spans="1:9" ht="15.75" thickTop="1" x14ac:dyDescent="0.25"/>
    <row r="30" spans="1:9" x14ac:dyDescent="0.25">
      <c r="A30" s="2" t="s">
        <v>56</v>
      </c>
    </row>
    <row r="31" spans="1:9" x14ac:dyDescent="0.25">
      <c r="A31" s="1" t="s">
        <v>57</v>
      </c>
      <c r="B31" s="30">
        <v>0.03</v>
      </c>
    </row>
    <row r="32" spans="1:9" x14ac:dyDescent="0.25">
      <c r="A32" s="1" t="s">
        <v>76</v>
      </c>
      <c r="B32" s="27">
        <v>1850</v>
      </c>
    </row>
    <row r="33" spans="1:4" x14ac:dyDescent="0.25">
      <c r="A33" s="1" t="s">
        <v>77</v>
      </c>
      <c r="B33" s="27">
        <f>((B4*2)+(B5*2))/B32</f>
        <v>6.4864864864864868</v>
      </c>
    </row>
    <row r="35" spans="1:4" s="6" customFormat="1" ht="105" x14ac:dyDescent="0.25">
      <c r="A35" s="24" t="s">
        <v>59</v>
      </c>
      <c r="B35" s="25" t="s">
        <v>60</v>
      </c>
      <c r="C35" s="26" t="s">
        <v>61</v>
      </c>
      <c r="D35" s="26" t="s">
        <v>62</v>
      </c>
    </row>
    <row r="36" spans="1:4" x14ac:dyDescent="0.25">
      <c r="A36" s="1" t="s">
        <v>64</v>
      </c>
      <c r="B36" s="8">
        <f>(((B4/10*2)+(B5/10*2))*B8*B9/100000)+((((B4/10*2)+(B5/10*2))*B8*B9/100000)*B16)</f>
        <v>3.4992000000000001</v>
      </c>
      <c r="C36" s="12">
        <f>(((B4/10*2)+(B5/10*2))*B8*B9/100000)+((((B4/10*2)+(B5/10*2))*B8*B9/100000)*B31)</f>
        <v>2.6697600000000001</v>
      </c>
      <c r="D36" s="16">
        <f>B36-C36</f>
        <v>0.82943999999999996</v>
      </c>
    </row>
    <row r="37" spans="1:4" x14ac:dyDescent="0.25">
      <c r="A37" s="1" t="s">
        <v>65</v>
      </c>
      <c r="B37" s="11">
        <f>(((B4*2)+(B5*2))*B8*B9/1000000)*B16</f>
        <v>0.90720000000000001</v>
      </c>
      <c r="C37" s="13">
        <f>(((B4*2)+(B5*2))*B8*B9/1000000)*B31</f>
        <v>7.7759999999999996E-2</v>
      </c>
      <c r="D37" s="16">
        <f>B37-C37</f>
        <v>0.82943999999999996</v>
      </c>
    </row>
    <row r="38" spans="1:4" x14ac:dyDescent="0.25">
      <c r="A38" s="1"/>
      <c r="D38" s="17"/>
    </row>
    <row r="39" spans="1:4" x14ac:dyDescent="0.25">
      <c r="A39" s="1" t="s">
        <v>63</v>
      </c>
      <c r="B39" s="9">
        <f>B36*B28*B13+(B18*B17*B14/60)</f>
        <v>60.655466666666662</v>
      </c>
      <c r="C39" s="14">
        <f>C36*B28*B13+(B18*B17*B33/60)</f>
        <v>40.403667027027026</v>
      </c>
      <c r="D39" s="15">
        <f>B39-C39</f>
        <v>20.251799639639636</v>
      </c>
    </row>
    <row r="40" spans="1:4" x14ac:dyDescent="0.25">
      <c r="A40" s="1" t="s">
        <v>67</v>
      </c>
      <c r="B40" s="10">
        <f>B37*B28</f>
        <v>6.3504000000000005</v>
      </c>
      <c r="C40" s="10">
        <f>C37*B28</f>
        <v>0.54431999999999992</v>
      </c>
      <c r="D40" s="15">
        <f>B40-C40</f>
        <v>5.8060800000000006</v>
      </c>
    </row>
    <row r="41" spans="1:4" x14ac:dyDescent="0.25">
      <c r="A41" s="1"/>
      <c r="B41" s="10"/>
      <c r="D41" s="15"/>
    </row>
    <row r="42" spans="1:4" x14ac:dyDescent="0.25">
      <c r="A42" s="1" t="s">
        <v>66</v>
      </c>
      <c r="B42" s="9">
        <f>B39*B15</f>
        <v>2608.1850666666664</v>
      </c>
      <c r="C42" s="9">
        <f>C39*B15</f>
        <v>1737.3576821621621</v>
      </c>
      <c r="D42" s="15">
        <f t="shared" ref="D42:D46" si="0">B42-C42</f>
        <v>870.82738450450438</v>
      </c>
    </row>
    <row r="43" spans="1:4" x14ac:dyDescent="0.25">
      <c r="A43" s="1" t="s">
        <v>67</v>
      </c>
      <c r="B43" s="10">
        <f>B40*B15</f>
        <v>273.06720000000001</v>
      </c>
      <c r="C43" s="10">
        <f>C40*B15</f>
        <v>23.405759999999997</v>
      </c>
      <c r="D43" s="15">
        <f t="shared" si="0"/>
        <v>249.66144000000003</v>
      </c>
    </row>
    <row r="44" spans="1:4" x14ac:dyDescent="0.25">
      <c r="A44" s="1"/>
      <c r="B44" s="10"/>
      <c r="D44" s="15"/>
    </row>
    <row r="45" spans="1:4" x14ac:dyDescent="0.25">
      <c r="A45" s="1" t="s">
        <v>68</v>
      </c>
      <c r="B45" s="9">
        <f>B42*B21/12</f>
        <v>48686.121244444446</v>
      </c>
      <c r="C45" s="9">
        <f>C42*B21/12</f>
        <v>32430.67673369369</v>
      </c>
      <c r="D45" s="15">
        <f t="shared" si="0"/>
        <v>16255.444510750756</v>
      </c>
    </row>
    <row r="46" spans="1:4" x14ac:dyDescent="0.25">
      <c r="A46" s="1" t="s">
        <v>67</v>
      </c>
      <c r="B46" s="10">
        <f>B43*B21/12</f>
        <v>5097.2544000000007</v>
      </c>
      <c r="C46" s="10">
        <f>C43*B21/12</f>
        <v>436.90751999999998</v>
      </c>
      <c r="D46" s="15">
        <f t="shared" si="0"/>
        <v>4660.346880000001</v>
      </c>
    </row>
    <row r="48" spans="1:4" x14ac:dyDescent="0.25">
      <c r="A48" s="1" t="s">
        <v>69</v>
      </c>
      <c r="B48" s="9">
        <f>B45*12</f>
        <v>584233.45493333333</v>
      </c>
      <c r="C48" s="9">
        <f>C45*12</f>
        <v>389168.12080432428</v>
      </c>
      <c r="D48" s="15">
        <f t="shared" ref="D48:D49" si="1">B48-C48</f>
        <v>195065.33412900905</v>
      </c>
    </row>
    <row r="49" spans="1:4" x14ac:dyDescent="0.25">
      <c r="A49" s="1" t="s">
        <v>67</v>
      </c>
      <c r="B49" s="10">
        <f>B46*12</f>
        <v>61167.052800000005</v>
      </c>
      <c r="C49" s="10">
        <f>C46*12</f>
        <v>5242.8902399999997</v>
      </c>
      <c r="D49" s="15">
        <f t="shared" si="1"/>
        <v>55924.162560000004</v>
      </c>
    </row>
  </sheetData>
  <mergeCells count="2">
    <mergeCell ref="D24:F28"/>
    <mergeCell ref="A1:F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English</vt:lpstr>
    </vt:vector>
  </TitlesOfParts>
  <Company>Pressta Eisele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Borlinghaus</dc:creator>
  <cp:lastModifiedBy>Stefan Elgaß</cp:lastModifiedBy>
  <cp:lastPrinted>2021-01-19T09:53:26Z</cp:lastPrinted>
  <dcterms:created xsi:type="dcterms:W3CDTF">2020-02-07T09:42:42Z</dcterms:created>
  <dcterms:modified xsi:type="dcterms:W3CDTF">2021-01-22T13:59:57Z</dcterms:modified>
</cp:coreProperties>
</file>